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Tavanomaiset ravinteet" sheetId="1" r:id="rId1"/>
    <sheet name="Luomuravinteet" sheetId="5" r:id="rId2"/>
  </sheets>
  <calcPr calcId="145621"/>
</workbook>
</file>

<file path=xl/calcChain.xml><?xml version="1.0" encoding="utf-8"?>
<calcChain xmlns="http://schemas.openxmlformats.org/spreadsheetml/2006/main">
  <c r="B24" i="5" l="1"/>
  <c r="F24" i="5" s="1"/>
  <c r="D23" i="5"/>
  <c r="C21" i="5"/>
  <c r="D21" i="5" s="1"/>
  <c r="E21" i="5" s="1"/>
  <c r="F21" i="5" s="1"/>
  <c r="E23" i="5" s="1"/>
  <c r="E19" i="5"/>
  <c r="M15" i="5"/>
  <c r="F15" i="5"/>
  <c r="M14" i="5"/>
  <c r="F14" i="5"/>
  <c r="M13" i="5"/>
  <c r="F13" i="5"/>
  <c r="M12" i="5"/>
  <c r="F12" i="5"/>
  <c r="M11" i="5"/>
  <c r="F11" i="5"/>
  <c r="M10" i="5"/>
  <c r="F10" i="5"/>
  <c r="M9" i="5"/>
  <c r="F9" i="5"/>
  <c r="M8" i="5"/>
  <c r="F8" i="5"/>
  <c r="M7" i="5"/>
  <c r="F7" i="5"/>
  <c r="M6" i="5"/>
  <c r="F6" i="5"/>
  <c r="F16" i="5" s="1"/>
  <c r="C23" i="5" s="1"/>
  <c r="F23" i="5" s="1"/>
  <c r="M7" i="1"/>
  <c r="M8" i="1"/>
  <c r="M9" i="1"/>
  <c r="M10" i="1"/>
  <c r="M11" i="1"/>
  <c r="M12" i="1"/>
  <c r="M13" i="1"/>
  <c r="M14" i="1"/>
  <c r="M15" i="1"/>
  <c r="M6" i="1"/>
  <c r="B24" i="1"/>
  <c r="F24" i="1" s="1"/>
  <c r="D23" i="1"/>
  <c r="C21" i="1"/>
  <c r="D21" i="1" s="1"/>
  <c r="E21" i="1" s="1"/>
  <c r="F21" i="1" s="1"/>
  <c r="E23" i="1" s="1"/>
  <c r="E19" i="1"/>
  <c r="F7" i="1"/>
  <c r="F8" i="1"/>
  <c r="F9" i="1"/>
  <c r="F10" i="1"/>
  <c r="F11" i="1"/>
  <c r="F12" i="1"/>
  <c r="F13" i="1"/>
  <c r="F14" i="1"/>
  <c r="F15" i="1"/>
  <c r="F6" i="1"/>
  <c r="F16" i="1" l="1"/>
  <c r="C23" i="1" s="1"/>
  <c r="F23" i="1" s="1"/>
</calcChain>
</file>

<file path=xl/sharedStrings.xml><?xml version="1.0" encoding="utf-8"?>
<sst xmlns="http://schemas.openxmlformats.org/spreadsheetml/2006/main" count="124" uniqueCount="59">
  <si>
    <t>Lannan ravinne-sisältö kg/t</t>
  </si>
  <si>
    <t>Käyttö-kelpoisuus</t>
  </si>
  <si>
    <t>%</t>
  </si>
  <si>
    <t>Tarvitaanko lohkolla?</t>
  </si>
  <si>
    <t>Lannan lannoitus-korvausarvo €/t</t>
  </si>
  <si>
    <t>N</t>
  </si>
  <si>
    <t>P</t>
  </si>
  <si>
    <t>K</t>
  </si>
  <si>
    <t>S</t>
  </si>
  <si>
    <t>Ca</t>
  </si>
  <si>
    <t>Mg</t>
  </si>
  <si>
    <t>Cu</t>
  </si>
  <si>
    <t>Zn</t>
  </si>
  <si>
    <t>Mn</t>
  </si>
  <si>
    <t>B</t>
  </si>
  <si>
    <t>Yhteensä</t>
  </si>
  <si>
    <t>Levitys €/t</t>
  </si>
  <si>
    <t>Rahti €/t</t>
  </si>
  <si>
    <t>Välivarastointi €/t</t>
  </si>
  <si>
    <t>€/t</t>
  </si>
  <si>
    <t>Kustannukset €/t</t>
  </si>
  <si>
    <t>Kustannukset</t>
  </si>
  <si>
    <t>Tallattu ala (%)</t>
  </si>
  <si>
    <t>Kustannukset €/ha</t>
  </si>
  <si>
    <t>Maan tiivistymis-riski</t>
  </si>
  <si>
    <t>Levitysmäärä</t>
  </si>
  <si>
    <t xml:space="preserve">Ravinnehyödyt </t>
  </si>
  <si>
    <t xml:space="preserve">Kustannukset </t>
  </si>
  <si>
    <t>Tiivistymisriski</t>
  </si>
  <si>
    <t>Nettohyöty</t>
  </si>
  <si>
    <t>Lohkokohtainen tarkastelu</t>
  </si>
  <si>
    <t>Fosforia kertyy</t>
  </si>
  <si>
    <t>Työleveys m</t>
  </si>
  <si>
    <t>Renkaiden leveys m</t>
  </si>
  <si>
    <t>Satotaso</t>
  </si>
  <si>
    <t>t/ha</t>
  </si>
  <si>
    <t>Sadon arvo</t>
  </si>
  <si>
    <t>Sadonmenetys  (30 %) tallatulta alalta t/ha</t>
  </si>
  <si>
    <t>Levitysmäärä t/ha</t>
  </si>
  <si>
    <t>Ravinteiden hinta €/kg</t>
  </si>
  <si>
    <t>Fosforin käyttökelpoisuus</t>
  </si>
  <si>
    <t>Tasausjakso vuosia</t>
  </si>
  <si>
    <t>kg/ha/vuosi</t>
  </si>
  <si>
    <t>Fosforin lisäysraja</t>
  </si>
  <si>
    <t xml:space="preserve">Tila: </t>
  </si>
  <si>
    <t xml:space="preserve">Lohkot: </t>
  </si>
  <si>
    <t>Lanta:</t>
  </si>
  <si>
    <t xml:space="preserve">Suunnittelija: </t>
  </si>
  <si>
    <t>Pvm:</t>
  </si>
  <si>
    <t>Täytettäviä apumuuttujia</t>
  </si>
  <si>
    <t xml:space="preserve">Käyttöohje: </t>
  </si>
  <si>
    <t xml:space="preserve">Täytä värilliset solut. </t>
  </si>
  <si>
    <t>Lannan ravinnekoostumus</t>
  </si>
  <si>
    <t>Ravinteiden hinnat</t>
  </si>
  <si>
    <t>Käyttökelpoisuudet</t>
  </si>
  <si>
    <t>Arvio, tarvitaanko ravinnetta</t>
  </si>
  <si>
    <t>Levitystekniikka, tiivistymisriskit</t>
  </si>
  <si>
    <t>Satotaso, sadon arvo</t>
  </si>
  <si>
    <t>Fosforirajat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</si>
</sst>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9F15"/>
        <bgColor indexed="64"/>
      </patternFill>
    </fill>
    <fill>
      <patternFill patternType="solid">
        <fgColor rgb="FFADC32B"/>
        <bgColor indexed="64"/>
      </patternFill>
    </fill>
    <fill>
      <patternFill patternType="solid">
        <fgColor rgb="FF9DCFE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4" xfId="0" applyBorder="1"/>
    <xf numFmtId="0" fontId="0" fillId="0" borderId="4" xfId="0" applyBorder="1"/>
    <xf numFmtId="0" fontId="0" fillId="0" borderId="15" xfId="0" applyBorder="1"/>
    <xf numFmtId="0" fontId="0" fillId="0" borderId="0" xfId="0" applyBorder="1"/>
    <xf numFmtId="0" fontId="0" fillId="0" borderId="7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8" xfId="0" applyFont="1" applyBorder="1"/>
    <xf numFmtId="0" fontId="2" fillId="0" borderId="12" xfId="0" applyFont="1" applyBorder="1"/>
    <xf numFmtId="0" fontId="2" fillId="0" borderId="17" xfId="0" applyFont="1" applyBorder="1"/>
    <xf numFmtId="0" fontId="2" fillId="0" borderId="11" xfId="0" applyFont="1" applyBorder="1"/>
    <xf numFmtId="0" fontId="2" fillId="0" borderId="19" xfId="0" applyFont="1" applyBorder="1"/>
    <xf numFmtId="0" fontId="0" fillId="0" borderId="0" xfId="0" applyFont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3" borderId="5" xfId="0" applyFont="1" applyFill="1" applyBorder="1" applyAlignment="1">
      <alignment horizontal="right" vertical="center" wrapText="1"/>
    </xf>
    <xf numFmtId="9" fontId="4" fillId="3" borderId="5" xfId="0" applyNumberFormat="1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9" fontId="0" fillId="3" borderId="5" xfId="0" applyNumberFormat="1" applyFont="1" applyFill="1" applyBorder="1" applyAlignment="1">
      <alignment horizontal="right" vertical="center" wrapText="1"/>
    </xf>
    <xf numFmtId="0" fontId="0" fillId="5" borderId="5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9" fontId="0" fillId="0" borderId="5" xfId="1" applyFont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0" borderId="0" xfId="0" applyFont="1"/>
    <xf numFmtId="170" fontId="0" fillId="0" borderId="5" xfId="0" applyNumberFormat="1" applyFont="1" applyBorder="1" applyAlignment="1">
      <alignment horizontal="right" vertical="center" wrapText="1"/>
    </xf>
    <xf numFmtId="170" fontId="0" fillId="5" borderId="5" xfId="0" applyNumberFormat="1" applyFont="1" applyFill="1" applyBorder="1" applyAlignment="1">
      <alignment horizontal="right" vertical="center" wrapText="1"/>
    </xf>
    <xf numFmtId="0" fontId="2" fillId="0" borderId="13" xfId="0" applyFont="1" applyBorder="1"/>
    <xf numFmtId="0" fontId="3" fillId="0" borderId="15" xfId="0" applyFont="1" applyFill="1" applyBorder="1" applyAlignment="1">
      <alignment vertical="center" wrapText="1"/>
    </xf>
    <xf numFmtId="0" fontId="0" fillId="3" borderId="0" xfId="0" applyFill="1" applyBorder="1"/>
    <xf numFmtId="0" fontId="0" fillId="0" borderId="15" xfId="0" applyBorder="1" applyAlignment="1">
      <alignment wrapText="1"/>
    </xf>
    <xf numFmtId="9" fontId="0" fillId="3" borderId="0" xfId="0" applyNumberFormat="1" applyFill="1" applyBorder="1"/>
    <xf numFmtId="0" fontId="0" fillId="0" borderId="16" xfId="0" applyBorder="1" applyAlignment="1">
      <alignment wrapText="1"/>
    </xf>
    <xf numFmtId="0" fontId="0" fillId="3" borderId="8" xfId="0" applyFill="1" applyBorder="1"/>
  </cellXfs>
  <cellStyles count="2">
    <cellStyle name="Normaali" xfId="0" builtinId="0"/>
    <cellStyle name="Prosenttia" xfId="1" builtinId="5"/>
  </cellStyles>
  <dxfs count="6">
    <dxf>
      <fill>
        <patternFill>
          <bgColor rgb="FFADC32B"/>
        </patternFill>
      </fill>
    </dxf>
    <dxf>
      <fill>
        <patternFill>
          <bgColor rgb="FFE49F15"/>
        </patternFill>
      </fill>
    </dxf>
    <dxf>
      <fill>
        <patternFill>
          <bgColor rgb="FFADC32B"/>
        </patternFill>
      </fill>
    </dxf>
    <dxf>
      <fill>
        <patternFill>
          <bgColor rgb="FFADC32B"/>
        </patternFill>
      </fill>
    </dxf>
    <dxf>
      <fill>
        <patternFill>
          <bgColor rgb="FFE49F15"/>
        </patternFill>
      </fill>
    </dxf>
    <dxf>
      <fill>
        <patternFill>
          <bgColor rgb="FFADC32B"/>
        </patternFill>
      </fill>
    </dxf>
  </dxfs>
  <tableStyles count="0" defaultTableStyle="TableStyleMedium2" defaultPivotStyle="PivotStyleLight16"/>
  <colors>
    <mruColors>
      <color rgb="FFADC32B"/>
      <color rgb="FFE49F15"/>
      <color rgb="FF9DCF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53340</xdr:rowOff>
    </xdr:from>
    <xdr:to>
      <xdr:col>0</xdr:col>
      <xdr:colOff>1257300</xdr:colOff>
      <xdr:row>4</xdr:row>
      <xdr:rowOff>153889</xdr:rowOff>
    </xdr:to>
    <xdr:pic>
      <xdr:nvPicPr>
        <xdr:cNvPr id="3" name="Kuva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3340"/>
          <a:ext cx="1143000" cy="78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53340</xdr:rowOff>
    </xdr:from>
    <xdr:to>
      <xdr:col>0</xdr:col>
      <xdr:colOff>1257300</xdr:colOff>
      <xdr:row>4</xdr:row>
      <xdr:rowOff>153889</xdr:rowOff>
    </xdr:to>
    <xdr:pic>
      <xdr:nvPicPr>
        <xdr:cNvPr id="2" name="Kuv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09600"/>
          <a:ext cx="1143000" cy="78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K15" sqref="K15"/>
    </sheetView>
  </sheetViews>
  <sheetFormatPr defaultRowHeight="14.4" x14ac:dyDescent="0.3"/>
  <cols>
    <col min="1" max="1" width="20" customWidth="1"/>
    <col min="2" max="2" width="12.44140625" customWidth="1"/>
    <col min="3" max="3" width="12.77734375" customWidth="1"/>
    <col min="4" max="4" width="13.77734375" customWidth="1"/>
    <col min="5" max="5" width="11.5546875" customWidth="1"/>
    <col min="6" max="6" width="12.6640625" customWidth="1"/>
  </cols>
  <sheetData>
    <row r="1" spans="1:13" x14ac:dyDescent="0.3">
      <c r="A1" s="21" t="s">
        <v>44</v>
      </c>
      <c r="B1" s="11"/>
      <c r="C1" s="12"/>
      <c r="D1" s="19" t="s">
        <v>47</v>
      </c>
      <c r="E1" s="11"/>
      <c r="F1" s="17"/>
    </row>
    <row r="2" spans="1:13" x14ac:dyDescent="0.3">
      <c r="A2" s="22" t="s">
        <v>45</v>
      </c>
      <c r="B2" s="13"/>
      <c r="C2" s="14"/>
      <c r="D2" s="20" t="s">
        <v>48</v>
      </c>
      <c r="E2" s="13"/>
      <c r="F2" s="18"/>
    </row>
    <row r="3" spans="1:13" ht="15" thickBot="1" x14ac:dyDescent="0.35">
      <c r="A3" s="23" t="s">
        <v>46</v>
      </c>
      <c r="B3" s="15"/>
      <c r="C3" s="16"/>
      <c r="D3" s="9"/>
      <c r="E3" s="9"/>
      <c r="F3" s="10"/>
    </row>
    <row r="4" spans="1:13" ht="54" customHeight="1" x14ac:dyDescent="0.3">
      <c r="A4" s="25"/>
      <c r="B4" s="25" t="s">
        <v>0</v>
      </c>
      <c r="C4" s="26" t="s">
        <v>1</v>
      </c>
      <c r="D4" s="25" t="s">
        <v>39</v>
      </c>
      <c r="E4" s="25" t="s">
        <v>3</v>
      </c>
      <c r="F4" s="25" t="s">
        <v>4</v>
      </c>
      <c r="H4" s="51" t="s">
        <v>50</v>
      </c>
      <c r="I4" s="3"/>
      <c r="J4" s="4"/>
    </row>
    <row r="5" spans="1:13" ht="15" thickBot="1" x14ac:dyDescent="0.35">
      <c r="A5" s="27"/>
      <c r="B5" s="27"/>
      <c r="C5" s="28" t="s">
        <v>2</v>
      </c>
      <c r="D5" s="27"/>
      <c r="E5" s="27"/>
      <c r="F5" s="27"/>
      <c r="H5" s="5" t="s">
        <v>51</v>
      </c>
      <c r="I5" s="6"/>
      <c r="J5" s="7"/>
    </row>
    <row r="6" spans="1:13" ht="15" thickBot="1" x14ac:dyDescent="0.35">
      <c r="A6" s="29" t="s">
        <v>5</v>
      </c>
      <c r="B6" s="30">
        <v>5.5</v>
      </c>
      <c r="C6" s="31">
        <v>0.48</v>
      </c>
      <c r="D6" s="32">
        <v>0.8</v>
      </c>
      <c r="E6" s="33">
        <v>1</v>
      </c>
      <c r="F6" s="49">
        <f>E6*D6*M6*B6</f>
        <v>2.1120000000000001</v>
      </c>
      <c r="H6" s="5" t="s">
        <v>52</v>
      </c>
      <c r="I6" s="6"/>
      <c r="J6" s="7"/>
      <c r="M6" s="48">
        <f>IF(ISNUMBER(C6),C6,100%)</f>
        <v>0.48</v>
      </c>
    </row>
    <row r="7" spans="1:13" ht="15" thickBot="1" x14ac:dyDescent="0.35">
      <c r="A7" s="29" t="s">
        <v>6</v>
      </c>
      <c r="B7" s="30">
        <v>1.3</v>
      </c>
      <c r="C7" s="34">
        <v>1</v>
      </c>
      <c r="D7" s="32">
        <v>1.9</v>
      </c>
      <c r="E7" s="33"/>
      <c r="F7" s="49">
        <f t="shared" ref="F7:F15" si="0">E7*D7*M7*B7</f>
        <v>0</v>
      </c>
      <c r="H7" s="5" t="s">
        <v>53</v>
      </c>
      <c r="I7" s="6"/>
      <c r="J7" s="7"/>
      <c r="M7" s="48">
        <f t="shared" ref="M7:M15" si="1">IF(ISNUMBER(C7),C7,100%)</f>
        <v>1</v>
      </c>
    </row>
    <row r="8" spans="1:13" ht="15" thickBot="1" x14ac:dyDescent="0.35">
      <c r="A8" s="29" t="s">
        <v>7</v>
      </c>
      <c r="B8" s="30">
        <v>5</v>
      </c>
      <c r="C8" s="33"/>
      <c r="D8" s="32">
        <v>0.7</v>
      </c>
      <c r="E8" s="33">
        <v>1</v>
      </c>
      <c r="F8" s="49">
        <f t="shared" si="0"/>
        <v>3.5</v>
      </c>
      <c r="H8" s="5" t="s">
        <v>54</v>
      </c>
      <c r="I8" s="6"/>
      <c r="J8" s="7"/>
      <c r="M8" s="48">
        <f t="shared" si="1"/>
        <v>1</v>
      </c>
    </row>
    <row r="9" spans="1:13" ht="15" thickBot="1" x14ac:dyDescent="0.35">
      <c r="A9" s="29" t="s">
        <v>8</v>
      </c>
      <c r="B9" s="30">
        <v>0.5</v>
      </c>
      <c r="C9" s="34">
        <v>0.5</v>
      </c>
      <c r="D9" s="32">
        <v>0.3</v>
      </c>
      <c r="E9" s="33">
        <v>1</v>
      </c>
      <c r="F9" s="49">
        <f t="shared" si="0"/>
        <v>7.4999999999999997E-2</v>
      </c>
      <c r="H9" s="5" t="s">
        <v>55</v>
      </c>
      <c r="I9" s="6"/>
      <c r="J9" s="7"/>
      <c r="M9" s="48">
        <f t="shared" si="1"/>
        <v>0.5</v>
      </c>
    </row>
    <row r="10" spans="1:13" ht="15" thickBot="1" x14ac:dyDescent="0.35">
      <c r="A10" s="29" t="s">
        <v>9</v>
      </c>
      <c r="B10" s="30">
        <v>2.6</v>
      </c>
      <c r="C10" s="33"/>
      <c r="D10" s="32">
        <v>0.15</v>
      </c>
      <c r="E10" s="33"/>
      <c r="F10" s="49">
        <f t="shared" si="0"/>
        <v>0</v>
      </c>
      <c r="H10" s="5" t="s">
        <v>21</v>
      </c>
      <c r="I10" s="6"/>
      <c r="J10" s="7"/>
      <c r="M10" s="48">
        <f t="shared" si="1"/>
        <v>1</v>
      </c>
    </row>
    <row r="11" spans="1:13" ht="15" thickBot="1" x14ac:dyDescent="0.35">
      <c r="A11" s="29" t="s">
        <v>10</v>
      </c>
      <c r="B11" s="30">
        <v>1.1000000000000001</v>
      </c>
      <c r="C11" s="33"/>
      <c r="D11" s="32">
        <v>0.6</v>
      </c>
      <c r="E11" s="33">
        <v>1</v>
      </c>
      <c r="F11" s="49">
        <f t="shared" si="0"/>
        <v>0.66</v>
      </c>
      <c r="H11" s="5" t="s">
        <v>56</v>
      </c>
      <c r="I11" s="6"/>
      <c r="J11" s="7"/>
      <c r="M11" s="48">
        <f t="shared" si="1"/>
        <v>1</v>
      </c>
    </row>
    <row r="12" spans="1:13" ht="15" thickBot="1" x14ac:dyDescent="0.35">
      <c r="A12" s="29" t="s">
        <v>11</v>
      </c>
      <c r="B12" s="30">
        <v>0</v>
      </c>
      <c r="C12" s="33"/>
      <c r="D12" s="32">
        <v>15</v>
      </c>
      <c r="E12" s="33"/>
      <c r="F12" s="49">
        <f t="shared" si="0"/>
        <v>0</v>
      </c>
      <c r="H12" s="5" t="s">
        <v>25</v>
      </c>
      <c r="I12" s="6"/>
      <c r="J12" s="7"/>
      <c r="M12" s="48">
        <f t="shared" si="1"/>
        <v>1</v>
      </c>
    </row>
    <row r="13" spans="1:13" ht="15" thickBot="1" x14ac:dyDescent="0.35">
      <c r="A13" s="29" t="s">
        <v>12</v>
      </c>
      <c r="B13" s="30">
        <v>0.03</v>
      </c>
      <c r="C13" s="33"/>
      <c r="D13" s="32">
        <v>8</v>
      </c>
      <c r="E13" s="33">
        <v>1</v>
      </c>
      <c r="F13" s="49">
        <f t="shared" si="0"/>
        <v>0.24</v>
      </c>
      <c r="H13" s="5" t="s">
        <v>57</v>
      </c>
      <c r="I13" s="6"/>
      <c r="J13" s="7"/>
      <c r="M13" s="48">
        <f t="shared" si="1"/>
        <v>1</v>
      </c>
    </row>
    <row r="14" spans="1:13" ht="15" thickBot="1" x14ac:dyDescent="0.35">
      <c r="A14" s="29" t="s">
        <v>13</v>
      </c>
      <c r="B14" s="30">
        <v>0.04</v>
      </c>
      <c r="C14" s="33"/>
      <c r="D14" s="32">
        <v>5</v>
      </c>
      <c r="E14" s="33"/>
      <c r="F14" s="49">
        <f t="shared" si="0"/>
        <v>0</v>
      </c>
      <c r="H14" s="8" t="s">
        <v>58</v>
      </c>
      <c r="I14" s="2"/>
      <c r="J14" s="1"/>
      <c r="M14" s="48">
        <f t="shared" si="1"/>
        <v>1</v>
      </c>
    </row>
    <row r="15" spans="1:13" ht="15" thickBot="1" x14ac:dyDescent="0.35">
      <c r="A15" s="29" t="s">
        <v>14</v>
      </c>
      <c r="B15" s="30">
        <v>0</v>
      </c>
      <c r="C15" s="33"/>
      <c r="D15" s="32">
        <v>14</v>
      </c>
      <c r="E15" s="33">
        <v>1</v>
      </c>
      <c r="F15" s="49">
        <f t="shared" si="0"/>
        <v>0</v>
      </c>
      <c r="M15" s="48">
        <f t="shared" si="1"/>
        <v>1</v>
      </c>
    </row>
    <row r="16" spans="1:13" ht="15" thickBot="1" x14ac:dyDescent="0.35">
      <c r="A16" s="29" t="s">
        <v>15</v>
      </c>
      <c r="B16" s="33"/>
      <c r="C16" s="33"/>
      <c r="D16" s="24"/>
      <c r="E16" s="33"/>
      <c r="F16" s="50">
        <f>SUM(F6:F15)</f>
        <v>6.5870000000000006</v>
      </c>
    </row>
    <row r="17" spans="1:11" x14ac:dyDescent="0.3">
      <c r="A17" s="36"/>
      <c r="B17" s="37" t="s">
        <v>16</v>
      </c>
      <c r="C17" s="37" t="s">
        <v>17</v>
      </c>
      <c r="D17" s="37" t="s">
        <v>18</v>
      </c>
      <c r="E17" s="26" t="s">
        <v>15</v>
      </c>
      <c r="F17" s="37" t="s">
        <v>20</v>
      </c>
      <c r="I17" s="51" t="s">
        <v>49</v>
      </c>
      <c r="J17" s="3"/>
      <c r="K17" s="4"/>
    </row>
    <row r="18" spans="1:11" ht="15" thickBot="1" x14ac:dyDescent="0.35">
      <c r="A18" s="38"/>
      <c r="B18" s="27"/>
      <c r="C18" s="27"/>
      <c r="D18" s="27"/>
      <c r="E18" s="28" t="s">
        <v>19</v>
      </c>
      <c r="F18" s="27"/>
      <c r="I18" s="5"/>
      <c r="J18" s="6"/>
      <c r="K18" s="7"/>
    </row>
    <row r="19" spans="1:11" ht="15" thickBot="1" x14ac:dyDescent="0.35">
      <c r="A19" s="29" t="s">
        <v>21</v>
      </c>
      <c r="B19" s="39">
        <v>2.5</v>
      </c>
      <c r="C19" s="39">
        <v>3.5</v>
      </c>
      <c r="D19" s="39">
        <v>0.5</v>
      </c>
      <c r="E19" s="40">
        <f>SUM(B19:D19)</f>
        <v>6.5</v>
      </c>
      <c r="F19" s="40">
        <v>6.5</v>
      </c>
      <c r="I19" s="5"/>
      <c r="J19" s="6"/>
      <c r="K19" s="7"/>
    </row>
    <row r="20" spans="1:11" ht="58.2" thickBot="1" x14ac:dyDescent="0.35">
      <c r="A20" s="41"/>
      <c r="B20" s="28" t="s">
        <v>32</v>
      </c>
      <c r="C20" s="28" t="s">
        <v>33</v>
      </c>
      <c r="D20" s="28" t="s">
        <v>22</v>
      </c>
      <c r="E20" s="28" t="s">
        <v>37</v>
      </c>
      <c r="F20" s="28" t="s">
        <v>23</v>
      </c>
      <c r="I20" s="52" t="s">
        <v>34</v>
      </c>
      <c r="J20" s="53">
        <v>6</v>
      </c>
      <c r="K20" s="7" t="s">
        <v>35</v>
      </c>
    </row>
    <row r="21" spans="1:11" ht="29.4" thickBot="1" x14ac:dyDescent="0.35">
      <c r="A21" s="29" t="s">
        <v>24</v>
      </c>
      <c r="B21" s="39">
        <v>15</v>
      </c>
      <c r="C21" s="39">
        <f>2*650/1000</f>
        <v>1.3</v>
      </c>
      <c r="D21" s="42">
        <f>C21/B21</f>
        <v>8.666666666666667E-2</v>
      </c>
      <c r="E21" s="40">
        <f>30%*J20*D21</f>
        <v>0.156</v>
      </c>
      <c r="F21" s="40">
        <f>E21*J21</f>
        <v>28.08</v>
      </c>
      <c r="I21" s="54" t="s">
        <v>36</v>
      </c>
      <c r="J21" s="53">
        <v>180</v>
      </c>
      <c r="K21" s="7" t="s">
        <v>19</v>
      </c>
    </row>
    <row r="22" spans="1:11" ht="29.4" thickBot="1" x14ac:dyDescent="0.35">
      <c r="A22" s="29"/>
      <c r="B22" s="28" t="s">
        <v>38</v>
      </c>
      <c r="C22" s="28" t="s">
        <v>26</v>
      </c>
      <c r="D22" s="28" t="s">
        <v>27</v>
      </c>
      <c r="E22" s="28" t="s">
        <v>28</v>
      </c>
      <c r="F22" s="28" t="s">
        <v>29</v>
      </c>
      <c r="I22" s="5"/>
      <c r="J22" s="6"/>
      <c r="K22" s="7"/>
    </row>
    <row r="23" spans="1:11" ht="29.4" thickBot="1" x14ac:dyDescent="0.35">
      <c r="A23" s="29" t="s">
        <v>30</v>
      </c>
      <c r="B23" s="43">
        <v>30</v>
      </c>
      <c r="C23" s="40">
        <f>B23*F16</f>
        <v>197.61</v>
      </c>
      <c r="D23" s="40">
        <f>B23*F19</f>
        <v>195</v>
      </c>
      <c r="E23" s="40">
        <f>F21</f>
        <v>28.08</v>
      </c>
      <c r="F23" s="40">
        <f>C23-D23-E23</f>
        <v>-25.469999999999985</v>
      </c>
      <c r="I23" s="5"/>
      <c r="J23" s="6"/>
      <c r="K23" s="7"/>
    </row>
    <row r="24" spans="1:11" ht="43.8" thickBot="1" x14ac:dyDescent="0.35">
      <c r="A24" s="29" t="s">
        <v>31</v>
      </c>
      <c r="B24" s="44">
        <f>B23*B7*J24</f>
        <v>39</v>
      </c>
      <c r="C24" s="45" t="s">
        <v>41</v>
      </c>
      <c r="D24" s="46"/>
      <c r="E24" s="47"/>
      <c r="F24" s="40">
        <f>ROUNDUP(B24/J25,0)</f>
        <v>4</v>
      </c>
      <c r="I24" s="54" t="s">
        <v>40</v>
      </c>
      <c r="J24" s="55">
        <v>1</v>
      </c>
      <c r="K24" s="7"/>
    </row>
    <row r="25" spans="1:11" ht="29.4" thickBot="1" x14ac:dyDescent="0.35">
      <c r="I25" s="56" t="s">
        <v>43</v>
      </c>
      <c r="J25" s="57">
        <v>10</v>
      </c>
      <c r="K25" s="1" t="s">
        <v>42</v>
      </c>
    </row>
  </sheetData>
  <protectedRanges>
    <protectedRange sqref="U5:U14 R5:R14" name="Alue1"/>
    <protectedRange sqref="Q4:Q13 T4:T13" name="Alue1_1"/>
  </protectedRanges>
  <mergeCells count="16">
    <mergeCell ref="C24:E24"/>
    <mergeCell ref="B1:C1"/>
    <mergeCell ref="B2:C2"/>
    <mergeCell ref="B3:C3"/>
    <mergeCell ref="E1:F1"/>
    <mergeCell ref="E2:F2"/>
    <mergeCell ref="A4:A5"/>
    <mergeCell ref="B4:B5"/>
    <mergeCell ref="D4:D5"/>
    <mergeCell ref="E4:E5"/>
    <mergeCell ref="F4:F5"/>
    <mergeCell ref="A17:A18"/>
    <mergeCell ref="B17:B18"/>
    <mergeCell ref="C17:C18"/>
    <mergeCell ref="D17:D18"/>
    <mergeCell ref="F17:F18"/>
  </mergeCells>
  <conditionalFormatting sqref="E6:E15">
    <cfRule type="cellIs" dxfId="5" priority="3" operator="greaterThan">
      <formula>0</formula>
    </cfRule>
  </conditionalFormatting>
  <conditionalFormatting sqref="F23">
    <cfRule type="cellIs" dxfId="4" priority="1" operator="lessThan">
      <formula>0</formula>
    </cfRule>
    <cfRule type="cellIs" dxfId="3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H14" sqref="H14"/>
    </sheetView>
  </sheetViews>
  <sheetFormatPr defaultRowHeight="14.4" x14ac:dyDescent="0.3"/>
  <cols>
    <col min="1" max="1" width="20" customWidth="1"/>
    <col min="2" max="2" width="12.44140625" customWidth="1"/>
    <col min="3" max="3" width="12.77734375" customWidth="1"/>
    <col min="4" max="4" width="13.77734375" customWidth="1"/>
    <col min="5" max="5" width="11.5546875" customWidth="1"/>
    <col min="6" max="6" width="12.6640625" customWidth="1"/>
  </cols>
  <sheetData>
    <row r="1" spans="1:13" x14ac:dyDescent="0.3">
      <c r="A1" s="21" t="s">
        <v>44</v>
      </c>
      <c r="B1" s="11"/>
      <c r="C1" s="12"/>
      <c r="D1" s="19" t="s">
        <v>47</v>
      </c>
      <c r="E1" s="11"/>
      <c r="F1" s="17"/>
    </row>
    <row r="2" spans="1:13" x14ac:dyDescent="0.3">
      <c r="A2" s="22" t="s">
        <v>45</v>
      </c>
      <c r="B2" s="13"/>
      <c r="C2" s="14"/>
      <c r="D2" s="20" t="s">
        <v>48</v>
      </c>
      <c r="E2" s="13"/>
      <c r="F2" s="18"/>
    </row>
    <row r="3" spans="1:13" ht="15" thickBot="1" x14ac:dyDescent="0.35">
      <c r="A3" s="23" t="s">
        <v>46</v>
      </c>
      <c r="B3" s="15"/>
      <c r="C3" s="16"/>
      <c r="D3" s="9"/>
      <c r="E3" s="9"/>
      <c r="F3" s="10"/>
    </row>
    <row r="4" spans="1:13" ht="54" customHeight="1" x14ac:dyDescent="0.3">
      <c r="A4" s="25"/>
      <c r="B4" s="25" t="s">
        <v>0</v>
      </c>
      <c r="C4" s="26" t="s">
        <v>1</v>
      </c>
      <c r="D4" s="25" t="s">
        <v>39</v>
      </c>
      <c r="E4" s="25" t="s">
        <v>3</v>
      </c>
      <c r="F4" s="25" t="s">
        <v>4</v>
      </c>
      <c r="H4" s="51" t="s">
        <v>50</v>
      </c>
      <c r="I4" s="3"/>
      <c r="J4" s="4"/>
    </row>
    <row r="5" spans="1:13" ht="15" thickBot="1" x14ac:dyDescent="0.35">
      <c r="A5" s="27"/>
      <c r="B5" s="27"/>
      <c r="C5" s="28" t="s">
        <v>2</v>
      </c>
      <c r="D5" s="27"/>
      <c r="E5" s="27"/>
      <c r="F5" s="27"/>
      <c r="H5" s="5" t="s">
        <v>51</v>
      </c>
      <c r="I5" s="6"/>
      <c r="J5" s="7"/>
    </row>
    <row r="6" spans="1:13" ht="15" thickBot="1" x14ac:dyDescent="0.35">
      <c r="A6" s="29" t="s">
        <v>5</v>
      </c>
      <c r="B6" s="30">
        <v>5.5</v>
      </c>
      <c r="C6" s="31">
        <v>0.48</v>
      </c>
      <c r="D6" s="32">
        <v>3</v>
      </c>
      <c r="E6" s="33">
        <v>1</v>
      </c>
      <c r="F6" s="33">
        <f>E6*D6*M6*B6</f>
        <v>7.92</v>
      </c>
      <c r="H6" s="5" t="s">
        <v>52</v>
      </c>
      <c r="I6" s="6"/>
      <c r="J6" s="7"/>
      <c r="M6" s="48">
        <f>IF(ISNUMBER(C6),C6,100%)</f>
        <v>0.48</v>
      </c>
    </row>
    <row r="7" spans="1:13" ht="15" thickBot="1" x14ac:dyDescent="0.35">
      <c r="A7" s="29" t="s">
        <v>6</v>
      </c>
      <c r="B7" s="30">
        <v>1.3</v>
      </c>
      <c r="C7" s="34">
        <v>1</v>
      </c>
      <c r="D7" s="32">
        <v>5</v>
      </c>
      <c r="E7" s="33"/>
      <c r="F7" s="33">
        <f t="shared" ref="F7:F15" si="0">E7*D7*M7*B7</f>
        <v>0</v>
      </c>
      <c r="H7" s="5" t="s">
        <v>53</v>
      </c>
      <c r="I7" s="6"/>
      <c r="J7" s="7"/>
      <c r="M7" s="48">
        <f t="shared" ref="M7:M15" si="1">IF(ISNUMBER(C7),C7,100%)</f>
        <v>1</v>
      </c>
    </row>
    <row r="8" spans="1:13" ht="15" thickBot="1" x14ac:dyDescent="0.35">
      <c r="A8" s="29" t="s">
        <v>7</v>
      </c>
      <c r="B8" s="30">
        <v>5</v>
      </c>
      <c r="C8" s="33"/>
      <c r="D8" s="32">
        <v>1.2</v>
      </c>
      <c r="E8" s="33">
        <v>1</v>
      </c>
      <c r="F8" s="33">
        <f t="shared" si="0"/>
        <v>6</v>
      </c>
      <c r="H8" s="5" t="s">
        <v>54</v>
      </c>
      <c r="I8" s="6"/>
      <c r="J8" s="7"/>
      <c r="M8" s="48">
        <f t="shared" si="1"/>
        <v>1</v>
      </c>
    </row>
    <row r="9" spans="1:13" ht="15" thickBot="1" x14ac:dyDescent="0.35">
      <c r="A9" s="29" t="s">
        <v>8</v>
      </c>
      <c r="B9" s="30">
        <v>0.5</v>
      </c>
      <c r="C9" s="34">
        <v>0.5</v>
      </c>
      <c r="D9" s="32">
        <v>3.5</v>
      </c>
      <c r="E9" s="33">
        <v>1</v>
      </c>
      <c r="F9" s="33">
        <f t="shared" si="0"/>
        <v>0.875</v>
      </c>
      <c r="H9" s="5" t="s">
        <v>55</v>
      </c>
      <c r="I9" s="6"/>
      <c r="J9" s="7"/>
      <c r="M9" s="48">
        <f t="shared" si="1"/>
        <v>0.5</v>
      </c>
    </row>
    <row r="10" spans="1:13" ht="15" thickBot="1" x14ac:dyDescent="0.35">
      <c r="A10" s="29" t="s">
        <v>9</v>
      </c>
      <c r="B10" s="30">
        <v>2.6</v>
      </c>
      <c r="C10" s="33"/>
      <c r="D10" s="32">
        <v>0.15</v>
      </c>
      <c r="E10" s="33"/>
      <c r="F10" s="33">
        <f t="shared" si="0"/>
        <v>0</v>
      </c>
      <c r="H10" s="5" t="s">
        <v>21</v>
      </c>
      <c r="I10" s="6"/>
      <c r="J10" s="7"/>
      <c r="M10" s="48">
        <f t="shared" si="1"/>
        <v>1</v>
      </c>
    </row>
    <row r="11" spans="1:13" ht="15" thickBot="1" x14ac:dyDescent="0.35">
      <c r="A11" s="29" t="s">
        <v>10</v>
      </c>
      <c r="B11" s="30">
        <v>1.1000000000000001</v>
      </c>
      <c r="C11" s="33"/>
      <c r="D11" s="32">
        <v>0.6</v>
      </c>
      <c r="E11" s="33">
        <v>1</v>
      </c>
      <c r="F11" s="33">
        <f t="shared" si="0"/>
        <v>0.66</v>
      </c>
      <c r="H11" s="5" t="s">
        <v>56</v>
      </c>
      <c r="I11" s="6"/>
      <c r="J11" s="7"/>
      <c r="M11" s="48">
        <f t="shared" si="1"/>
        <v>1</v>
      </c>
    </row>
    <row r="12" spans="1:13" ht="15" thickBot="1" x14ac:dyDescent="0.35">
      <c r="A12" s="29" t="s">
        <v>11</v>
      </c>
      <c r="B12" s="30">
        <v>0</v>
      </c>
      <c r="C12" s="33"/>
      <c r="D12" s="32">
        <v>30</v>
      </c>
      <c r="E12" s="33"/>
      <c r="F12" s="33">
        <f t="shared" si="0"/>
        <v>0</v>
      </c>
      <c r="H12" s="5" t="s">
        <v>25</v>
      </c>
      <c r="I12" s="6"/>
      <c r="J12" s="7"/>
      <c r="M12" s="48">
        <f t="shared" si="1"/>
        <v>1</v>
      </c>
    </row>
    <row r="13" spans="1:13" ht="15" thickBot="1" x14ac:dyDescent="0.35">
      <c r="A13" s="29" t="s">
        <v>12</v>
      </c>
      <c r="B13" s="30">
        <v>0.03</v>
      </c>
      <c r="C13" s="33"/>
      <c r="D13" s="32">
        <v>8</v>
      </c>
      <c r="E13" s="33">
        <v>1</v>
      </c>
      <c r="F13" s="33">
        <f t="shared" si="0"/>
        <v>0.24</v>
      </c>
      <c r="H13" s="5" t="s">
        <v>57</v>
      </c>
      <c r="I13" s="6"/>
      <c r="J13" s="7"/>
      <c r="M13" s="48">
        <f t="shared" si="1"/>
        <v>1</v>
      </c>
    </row>
    <row r="14" spans="1:13" ht="15" thickBot="1" x14ac:dyDescent="0.35">
      <c r="A14" s="29" t="s">
        <v>13</v>
      </c>
      <c r="B14" s="30">
        <v>0.04</v>
      </c>
      <c r="C14" s="33"/>
      <c r="D14" s="32">
        <v>5</v>
      </c>
      <c r="E14" s="33"/>
      <c r="F14" s="33">
        <f t="shared" si="0"/>
        <v>0</v>
      </c>
      <c r="H14" s="8" t="s">
        <v>58</v>
      </c>
      <c r="I14" s="2"/>
      <c r="J14" s="1"/>
      <c r="M14" s="48">
        <f t="shared" si="1"/>
        <v>1</v>
      </c>
    </row>
    <row r="15" spans="1:13" ht="15" thickBot="1" x14ac:dyDescent="0.35">
      <c r="A15" s="29" t="s">
        <v>14</v>
      </c>
      <c r="B15" s="30">
        <v>0</v>
      </c>
      <c r="C15" s="33"/>
      <c r="D15" s="32">
        <v>15</v>
      </c>
      <c r="E15" s="33">
        <v>1</v>
      </c>
      <c r="F15" s="33">
        <f t="shared" si="0"/>
        <v>0</v>
      </c>
      <c r="M15" s="48">
        <f t="shared" si="1"/>
        <v>1</v>
      </c>
    </row>
    <row r="16" spans="1:13" ht="15" thickBot="1" x14ac:dyDescent="0.35">
      <c r="A16" s="29" t="s">
        <v>15</v>
      </c>
      <c r="B16" s="33"/>
      <c r="C16" s="33"/>
      <c r="D16" s="24"/>
      <c r="E16" s="33"/>
      <c r="F16" s="35">
        <f>SUM(F6:F15)</f>
        <v>15.695</v>
      </c>
    </row>
    <row r="17" spans="1:11" x14ac:dyDescent="0.3">
      <c r="A17" s="36"/>
      <c r="B17" s="37" t="s">
        <v>16</v>
      </c>
      <c r="C17" s="37" t="s">
        <v>17</v>
      </c>
      <c r="D17" s="37" t="s">
        <v>18</v>
      </c>
      <c r="E17" s="26" t="s">
        <v>15</v>
      </c>
      <c r="F17" s="37" t="s">
        <v>20</v>
      </c>
      <c r="I17" s="51" t="s">
        <v>49</v>
      </c>
      <c r="J17" s="3"/>
      <c r="K17" s="4"/>
    </row>
    <row r="18" spans="1:11" ht="15" thickBot="1" x14ac:dyDescent="0.35">
      <c r="A18" s="38"/>
      <c r="B18" s="27"/>
      <c r="C18" s="27"/>
      <c r="D18" s="27"/>
      <c r="E18" s="28" t="s">
        <v>19</v>
      </c>
      <c r="F18" s="27"/>
      <c r="I18" s="5"/>
      <c r="J18" s="6"/>
      <c r="K18" s="7"/>
    </row>
    <row r="19" spans="1:11" ht="15" thickBot="1" x14ac:dyDescent="0.35">
      <c r="A19" s="29" t="s">
        <v>21</v>
      </c>
      <c r="B19" s="39">
        <v>2.5</v>
      </c>
      <c r="C19" s="39">
        <v>3.5</v>
      </c>
      <c r="D19" s="39">
        <v>0.5</v>
      </c>
      <c r="E19" s="40">
        <f>SUM(B19:D19)</f>
        <v>6.5</v>
      </c>
      <c r="F19" s="40">
        <v>6.5</v>
      </c>
      <c r="I19" s="5"/>
      <c r="J19" s="6"/>
      <c r="K19" s="7"/>
    </row>
    <row r="20" spans="1:11" ht="58.2" thickBot="1" x14ac:dyDescent="0.35">
      <c r="A20" s="41"/>
      <c r="B20" s="28" t="s">
        <v>32</v>
      </c>
      <c r="C20" s="28" t="s">
        <v>33</v>
      </c>
      <c r="D20" s="28" t="s">
        <v>22</v>
      </c>
      <c r="E20" s="28" t="s">
        <v>37</v>
      </c>
      <c r="F20" s="28" t="s">
        <v>23</v>
      </c>
      <c r="I20" s="52" t="s">
        <v>34</v>
      </c>
      <c r="J20" s="53">
        <v>6</v>
      </c>
      <c r="K20" s="7" t="s">
        <v>35</v>
      </c>
    </row>
    <row r="21" spans="1:11" ht="29.4" thickBot="1" x14ac:dyDescent="0.35">
      <c r="A21" s="29" t="s">
        <v>24</v>
      </c>
      <c r="B21" s="39">
        <v>15</v>
      </c>
      <c r="C21" s="39">
        <f>2*650/1000</f>
        <v>1.3</v>
      </c>
      <c r="D21" s="42">
        <f>C21/B21</f>
        <v>8.666666666666667E-2</v>
      </c>
      <c r="E21" s="40">
        <f>30%*J20*D21</f>
        <v>0.156</v>
      </c>
      <c r="F21" s="40">
        <f>E21*J21</f>
        <v>28.08</v>
      </c>
      <c r="I21" s="54" t="s">
        <v>36</v>
      </c>
      <c r="J21" s="53">
        <v>180</v>
      </c>
      <c r="K21" s="7" t="s">
        <v>19</v>
      </c>
    </row>
    <row r="22" spans="1:11" ht="29.4" thickBot="1" x14ac:dyDescent="0.35">
      <c r="A22" s="29"/>
      <c r="B22" s="28" t="s">
        <v>38</v>
      </c>
      <c r="C22" s="28" t="s">
        <v>26</v>
      </c>
      <c r="D22" s="28" t="s">
        <v>27</v>
      </c>
      <c r="E22" s="28" t="s">
        <v>28</v>
      </c>
      <c r="F22" s="28" t="s">
        <v>29</v>
      </c>
      <c r="I22" s="5"/>
      <c r="J22" s="6"/>
      <c r="K22" s="7"/>
    </row>
    <row r="23" spans="1:11" ht="29.4" thickBot="1" x14ac:dyDescent="0.35">
      <c r="A23" s="29" t="s">
        <v>30</v>
      </c>
      <c r="B23" s="43">
        <v>30</v>
      </c>
      <c r="C23" s="40">
        <f>B23*F16</f>
        <v>470.85</v>
      </c>
      <c r="D23" s="40">
        <f>B23*F19</f>
        <v>195</v>
      </c>
      <c r="E23" s="40">
        <f>F21</f>
        <v>28.08</v>
      </c>
      <c r="F23" s="40">
        <f>C23-D23-E23</f>
        <v>247.77000000000004</v>
      </c>
      <c r="I23" s="5"/>
      <c r="J23" s="6"/>
      <c r="K23" s="7"/>
    </row>
    <row r="24" spans="1:11" ht="43.8" thickBot="1" x14ac:dyDescent="0.35">
      <c r="A24" s="29" t="s">
        <v>31</v>
      </c>
      <c r="B24" s="44">
        <f>B23*B7*J24</f>
        <v>39</v>
      </c>
      <c r="C24" s="45" t="s">
        <v>41</v>
      </c>
      <c r="D24" s="46"/>
      <c r="E24" s="47"/>
      <c r="F24" s="40">
        <f>ROUNDUP(B24/J25,0)</f>
        <v>4</v>
      </c>
      <c r="I24" s="54" t="s">
        <v>40</v>
      </c>
      <c r="J24" s="55">
        <v>1</v>
      </c>
      <c r="K24" s="7"/>
    </row>
    <row r="25" spans="1:11" ht="29.4" thickBot="1" x14ac:dyDescent="0.35">
      <c r="I25" s="56" t="s">
        <v>43</v>
      </c>
      <c r="J25" s="57">
        <v>10</v>
      </c>
      <c r="K25" s="1" t="s">
        <v>42</v>
      </c>
    </row>
  </sheetData>
  <protectedRanges>
    <protectedRange sqref="U5:U14 R5:R14" name="Alue1"/>
  </protectedRanges>
  <mergeCells count="16">
    <mergeCell ref="A17:A18"/>
    <mergeCell ref="B17:B18"/>
    <mergeCell ref="C17:C18"/>
    <mergeCell ref="D17:D18"/>
    <mergeCell ref="F17:F18"/>
    <mergeCell ref="C24:E24"/>
    <mergeCell ref="B1:C1"/>
    <mergeCell ref="E1:F1"/>
    <mergeCell ref="B2:C2"/>
    <mergeCell ref="E2:F2"/>
    <mergeCell ref="B3:C3"/>
    <mergeCell ref="A4:A5"/>
    <mergeCell ref="B4:B5"/>
    <mergeCell ref="D4:D5"/>
    <mergeCell ref="E4:E5"/>
    <mergeCell ref="F4:F5"/>
  </mergeCells>
  <conditionalFormatting sqref="E6:E15">
    <cfRule type="cellIs" dxfId="2" priority="3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Tavanomaiset ravinteet</vt:lpstr>
      <vt:lpstr>Luomuravinteet</vt:lpstr>
    </vt:vector>
  </TitlesOfParts>
  <Company>Ympäristöhallinto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Tuomas Mattila</dc:creator>
  <cp:lastModifiedBy>Tuomas Mattila</cp:lastModifiedBy>
  <dcterms:created xsi:type="dcterms:W3CDTF">2019-05-20T08:11:48Z</dcterms:created>
  <dcterms:modified xsi:type="dcterms:W3CDTF">2019-05-20T08:41:59Z</dcterms:modified>
</cp:coreProperties>
</file>